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480" yWindow="90" windowWidth="24780" windowHeight="13170" activeTab="1"/>
  </bookViews>
  <sheets>
    <sheet name="Design Data" sheetId="3" r:id="rId1"/>
    <sheet name="Z axis" sheetId="2" r:id="rId2"/>
  </sheets>
  <calcPr calcId="124519"/>
</workbook>
</file>

<file path=xl/calcChain.xml><?xml version="1.0" encoding="utf-8"?>
<calcChain xmlns="http://schemas.openxmlformats.org/spreadsheetml/2006/main">
  <c r="K8" i="2"/>
  <c r="J7"/>
  <c r="J11"/>
  <c r="J9"/>
  <c r="L8"/>
  <c r="K5"/>
  <c r="L5" s="1"/>
  <c r="K4"/>
  <c r="L4" s="1"/>
  <c r="K3"/>
  <c r="J6"/>
  <c r="J10"/>
  <c r="J17"/>
  <c r="J18"/>
  <c r="J19"/>
  <c r="J20"/>
  <c r="J21"/>
  <c r="J22"/>
  <c r="J23"/>
  <c r="J24"/>
  <c r="J26"/>
  <c r="J27"/>
  <c r="J28"/>
  <c r="J16"/>
  <c r="J15"/>
  <c r="R18"/>
  <c r="R19"/>
  <c r="R20"/>
  <c r="K15" s="1"/>
  <c r="R21"/>
  <c r="R22"/>
  <c r="R23"/>
  <c r="R17"/>
  <c r="R16"/>
  <c r="K17" s="1"/>
  <c r="L17" s="1"/>
  <c r="N17" l="1"/>
  <c r="M17"/>
  <c r="L15"/>
  <c r="K16"/>
  <c r="L16" s="1"/>
  <c r="N16" s="1"/>
  <c r="K28"/>
  <c r="L28" s="1"/>
  <c r="K27"/>
  <c r="L27" s="1"/>
  <c r="K26"/>
  <c r="L26" s="1"/>
  <c r="K25"/>
  <c r="L25" s="1"/>
  <c r="N25" s="1"/>
  <c r="K24"/>
  <c r="L24" s="1"/>
  <c r="K23"/>
  <c r="L23" s="1"/>
  <c r="K22"/>
  <c r="L22" s="1"/>
  <c r="K21"/>
  <c r="L21" s="1"/>
  <c r="K20"/>
  <c r="L20" s="1"/>
  <c r="K19"/>
  <c r="L19" s="1"/>
  <c r="K18"/>
  <c r="L18" s="1"/>
  <c r="K10"/>
  <c r="L10" s="1"/>
  <c r="K6"/>
  <c r="L6" s="1"/>
  <c r="K9"/>
  <c r="L9" s="1"/>
  <c r="K11"/>
  <c r="L11" s="1"/>
  <c r="K7"/>
  <c r="L7" s="1"/>
  <c r="M25"/>
  <c r="M16"/>
  <c r="N15"/>
  <c r="M15"/>
  <c r="N11"/>
  <c r="M11"/>
  <c r="N10"/>
  <c r="M10"/>
  <c r="N9"/>
  <c r="M9"/>
  <c r="N8"/>
  <c r="M8"/>
  <c r="N7"/>
  <c r="M7"/>
  <c r="N6"/>
  <c r="M6"/>
  <c r="N5"/>
  <c r="M5"/>
  <c r="N4"/>
  <c r="M4"/>
  <c r="L3"/>
  <c r="N3" s="1"/>
  <c r="M3"/>
  <c r="N18" l="1"/>
  <c r="M18"/>
  <c r="N19"/>
  <c r="M19"/>
  <c r="N20"/>
  <c r="M20"/>
  <c r="N21"/>
  <c r="M21"/>
  <c r="N22"/>
  <c r="M22"/>
  <c r="N23"/>
  <c r="M23"/>
  <c r="N24"/>
  <c r="M24"/>
  <c r="N26"/>
  <c r="M26"/>
  <c r="N27"/>
  <c r="M27"/>
  <c r="N28"/>
  <c r="M28"/>
  <c r="M29" l="1"/>
  <c r="B31" s="1"/>
  <c r="N29"/>
  <c r="B30"/>
</calcChain>
</file>

<file path=xl/comments1.xml><?xml version="1.0" encoding="utf-8"?>
<comments xmlns="http://schemas.openxmlformats.org/spreadsheetml/2006/main">
  <authors>
    <author>Ross</author>
  </authors>
  <commentList>
    <comment ref="B3" authorId="0">
      <text>
        <r>
          <rPr>
            <b/>
            <sz val="8"/>
            <color indexed="81"/>
            <rFont val="Tahoma"/>
            <family val="2"/>
          </rPr>
          <t>Select 0 to delete if using a route</t>
        </r>
        <r>
          <rPr>
            <sz val="8"/>
            <color indexed="81"/>
            <rFont val="Tahoma"/>
            <family val="2"/>
          </rPr>
          <t xml:space="preserve">r
</t>
        </r>
      </text>
    </comment>
    <comment ref="B4" authorId="0">
      <text>
        <r>
          <rPr>
            <b/>
            <sz val="8"/>
            <color indexed="81"/>
            <rFont val="Tahoma"/>
            <family val="2"/>
          </rPr>
          <t xml:space="preserve">Select 0 to delete if using a router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5" authorId="0">
      <text>
        <r>
          <rPr>
            <b/>
            <sz val="8"/>
            <color indexed="81"/>
            <rFont val="Tahoma"/>
            <family val="2"/>
          </rPr>
          <t>Select 0 to delete if using a spindle and motor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<sst xmlns="http://schemas.openxmlformats.org/spreadsheetml/2006/main" count="130" uniqueCount="48">
  <si>
    <t>Steel</t>
  </si>
  <si>
    <t>MDF</t>
  </si>
  <si>
    <t>Material</t>
  </si>
  <si>
    <t>Density</t>
  </si>
  <si>
    <t>Cast iron</t>
  </si>
  <si>
    <t>Copper</t>
  </si>
  <si>
    <t>Titanium</t>
  </si>
  <si>
    <r>
      <t>(kg/m</t>
    </r>
    <r>
      <rPr>
        <i/>
        <vertAlign val="superscript"/>
        <sz val="10"/>
        <rFont val="Arial"/>
      </rPr>
      <t>3</t>
    </r>
    <r>
      <rPr>
        <i/>
        <sz val="10"/>
        <rFont val="Arial"/>
      </rPr>
      <t>)</t>
    </r>
  </si>
  <si>
    <t>Brass</t>
  </si>
  <si>
    <t>Aluminium</t>
  </si>
  <si>
    <t>Description</t>
  </si>
  <si>
    <t>No.</t>
  </si>
  <si>
    <t>Width or Diameter (mm)</t>
  </si>
  <si>
    <t>Thickness (mm)</t>
  </si>
  <si>
    <t>Form</t>
  </si>
  <si>
    <t>Plate</t>
  </si>
  <si>
    <t>Bar</t>
  </si>
  <si>
    <t>Tube</t>
  </si>
  <si>
    <t>Length (mm)</t>
  </si>
  <si>
    <t>Depth  {RHS) (mm)</t>
  </si>
  <si>
    <t>Weight   (kg)</t>
  </si>
  <si>
    <t>Volume (mm3)</t>
  </si>
  <si>
    <t>Load   (N)</t>
  </si>
  <si>
    <t>RHS</t>
  </si>
  <si>
    <t>Stainless Steel</t>
  </si>
  <si>
    <t>Location   (moves 0n....)</t>
  </si>
  <si>
    <t>Z axis</t>
  </si>
  <si>
    <t>Y axis</t>
  </si>
  <si>
    <t>Z AXIS Structure</t>
  </si>
  <si>
    <t>Z AXIS Parts</t>
  </si>
  <si>
    <t>Spindle</t>
  </si>
  <si>
    <t>Motor</t>
  </si>
  <si>
    <t>Router</t>
  </si>
  <si>
    <t>Motor mounts</t>
  </si>
  <si>
    <t>Ball screw/ lead screw</t>
  </si>
  <si>
    <t>Ball screw/ lead screw mounts</t>
  </si>
  <si>
    <t>Stepper/ servo motor</t>
  </si>
  <si>
    <t>Linear rail</t>
  </si>
  <si>
    <t>Linear bearing</t>
  </si>
  <si>
    <t>Known Weight</t>
  </si>
  <si>
    <t>Total load on Y axis (N)</t>
  </si>
  <si>
    <t>Total load on Z screw (N)</t>
  </si>
  <si>
    <t>Y</t>
  </si>
  <si>
    <t>Z</t>
  </si>
  <si>
    <t>Z AXIS DESIGN</t>
  </si>
  <si>
    <t xml:space="preserve"> Calculation sheet for working out the loads on the Z axis screw and total load to the Y axis for checking bearing strength. Sheet will be updated to include all Axis. All dimensions in mm, kg and Newton</t>
  </si>
  <si>
    <t>I have used average densities for the materials, as they can vary quite a bit. If you know the exact density for the material you are using then change the value in the table below and it will udate the following sheets</t>
  </si>
  <si>
    <t>Mounting plate</t>
  </si>
</sst>
</file>

<file path=xl/styles.xml><?xml version="1.0" encoding="utf-8"?>
<styleSheet xmlns="http://schemas.openxmlformats.org/spreadsheetml/2006/main">
  <numFmts count="1">
    <numFmt numFmtId="170" formatCode="0.0"/>
  </numFmts>
  <fonts count="18">
    <font>
      <sz val="10"/>
      <name val="Arial"/>
    </font>
    <font>
      <sz val="10"/>
      <name val="Arial"/>
    </font>
    <font>
      <sz val="8"/>
      <name val="Arial"/>
    </font>
    <font>
      <sz val="10"/>
      <name val="Arial"/>
      <family val="2"/>
    </font>
    <font>
      <i/>
      <sz val="10"/>
      <name val="Arial"/>
      <family val="2"/>
    </font>
    <font>
      <i/>
      <sz val="9"/>
      <name val="Arial"/>
      <family val="2"/>
    </font>
    <font>
      <i/>
      <sz val="10"/>
      <name val="Arial"/>
    </font>
    <font>
      <i/>
      <vertAlign val="superscript"/>
      <sz val="10"/>
      <name val="Arial"/>
    </font>
    <font>
      <sz val="10"/>
      <name val="Arial"/>
    </font>
    <font>
      <sz val="11"/>
      <color rgb="FF9C650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2" borderId="0" applyNumberFormat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70" fontId="0" fillId="0" borderId="0" xfId="0" applyNumberForma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 applyProtection="1">
      <alignment horizontal="center" wrapText="1"/>
      <protection locked="0"/>
    </xf>
    <xf numFmtId="0" fontId="10" fillId="0" borderId="0" xfId="0" applyFont="1" applyBorder="1" applyAlignment="1" applyProtection="1">
      <alignment horizontal="center" wrapText="1"/>
      <protection locked="0"/>
    </xf>
    <xf numFmtId="0" fontId="12" fillId="0" borderId="0" xfId="0" applyNumberFormat="1" applyFont="1" applyBorder="1" applyAlignment="1" applyProtection="1">
      <alignment horizontal="center" wrapText="1"/>
      <protection locked="0"/>
    </xf>
    <xf numFmtId="0" fontId="11" fillId="0" borderId="0" xfId="0" applyFont="1" applyBorder="1" applyProtection="1">
      <protection locked="0"/>
    </xf>
    <xf numFmtId="0" fontId="13" fillId="0" borderId="0" xfId="0" applyFont="1" applyProtection="1"/>
    <xf numFmtId="0" fontId="10" fillId="0" borderId="0" xfId="0" applyFont="1" applyAlignment="1" applyProtection="1">
      <alignment horizontal="center" wrapText="1"/>
    </xf>
    <xf numFmtId="0" fontId="10" fillId="0" borderId="0" xfId="0" applyFont="1" applyAlignment="1" applyProtection="1">
      <alignment wrapText="1"/>
    </xf>
    <xf numFmtId="0" fontId="10" fillId="0" borderId="0" xfId="0" applyFont="1" applyAlignment="1" applyProtection="1">
      <alignment horizontal="center"/>
    </xf>
    <xf numFmtId="170" fontId="10" fillId="0" borderId="0" xfId="0" applyNumberFormat="1" applyFont="1" applyAlignment="1" applyProtection="1">
      <alignment horizontal="center"/>
    </xf>
    <xf numFmtId="0" fontId="11" fillId="0" borderId="0" xfId="0" applyFont="1" applyAlignment="1" applyProtection="1">
      <alignment horizontal="left" vertical="top"/>
    </xf>
    <xf numFmtId="0" fontId="14" fillId="0" borderId="0" xfId="0" applyFont="1" applyAlignment="1" applyProtection="1">
      <alignment horizontal="left" vertical="top"/>
    </xf>
    <xf numFmtId="0" fontId="9" fillId="2" borderId="0" xfId="1" applyProtection="1"/>
    <xf numFmtId="0" fontId="9" fillId="2" borderId="0" xfId="1" applyAlignment="1" applyProtection="1">
      <alignment horizontal="center" wrapText="1"/>
    </xf>
    <xf numFmtId="0" fontId="9" fillId="2" borderId="0" xfId="1" applyBorder="1" applyAlignment="1" applyProtection="1">
      <alignment horizontal="center" wrapText="1"/>
    </xf>
    <xf numFmtId="1" fontId="9" fillId="2" borderId="0" xfId="1" applyNumberFormat="1" applyAlignment="1" applyProtection="1">
      <alignment horizontal="center"/>
    </xf>
    <xf numFmtId="1" fontId="10" fillId="0" borderId="0" xfId="0" applyNumberFormat="1" applyFont="1" applyAlignment="1" applyProtection="1">
      <alignment horizontal="center"/>
    </xf>
    <xf numFmtId="0" fontId="10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wrapText="1"/>
    </xf>
    <xf numFmtId="0" fontId="0" fillId="0" borderId="0" xfId="0" applyAlignment="1" applyProtection="1">
      <alignment wrapText="1"/>
    </xf>
    <xf numFmtId="170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1" fontId="10" fillId="0" borderId="0" xfId="0" applyNumberFormat="1" applyFont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left" vertical="top"/>
    </xf>
    <xf numFmtId="0" fontId="11" fillId="0" borderId="2" xfId="0" applyFont="1" applyBorder="1" applyAlignment="1" applyProtection="1">
      <alignment horizontal="center" vertical="top" wrapText="1"/>
    </xf>
    <xf numFmtId="170" fontId="11" fillId="0" borderId="2" xfId="0" applyNumberFormat="1" applyFont="1" applyBorder="1" applyAlignment="1" applyProtection="1">
      <alignment horizontal="center" vertical="top" wrapText="1"/>
    </xf>
    <xf numFmtId="0" fontId="11" fillId="0" borderId="3" xfId="0" applyFont="1" applyFill="1" applyBorder="1" applyAlignment="1" applyProtection="1">
      <alignment horizontal="center" wrapText="1"/>
    </xf>
    <xf numFmtId="0" fontId="17" fillId="0" borderId="4" xfId="0" applyFont="1" applyBorder="1" applyAlignment="1" applyProtection="1">
      <alignment horizontal="right" indent="1"/>
    </xf>
    <xf numFmtId="2" fontId="17" fillId="0" borderId="5" xfId="0" applyNumberFormat="1" applyFont="1" applyBorder="1" applyAlignment="1" applyProtection="1">
      <alignment horizontal="left" wrapText="1"/>
    </xf>
    <xf numFmtId="2" fontId="17" fillId="0" borderId="6" xfId="0" applyNumberFormat="1" applyFont="1" applyBorder="1" applyAlignment="1" applyProtection="1">
      <alignment horizontal="left" wrapText="1"/>
    </xf>
    <xf numFmtId="0" fontId="17" fillId="0" borderId="7" xfId="0" applyFont="1" applyBorder="1" applyAlignment="1" applyProtection="1">
      <alignment horizontal="right" indent="1"/>
    </xf>
    <xf numFmtId="2" fontId="17" fillId="0" borderId="1" xfId="0" applyNumberFormat="1" applyFont="1" applyBorder="1" applyAlignment="1" applyProtection="1">
      <alignment horizontal="left" wrapText="1"/>
    </xf>
    <xf numFmtId="2" fontId="17" fillId="0" borderId="8" xfId="0" applyNumberFormat="1" applyFont="1" applyBorder="1" applyAlignment="1" applyProtection="1">
      <alignment horizontal="left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9" fillId="2" borderId="0" xfId="1" applyBorder="1" applyAlignment="1" applyProtection="1">
      <alignment horizontal="center" vertical="center"/>
      <protection locked="0"/>
    </xf>
    <xf numFmtId="0" fontId="9" fillId="2" borderId="0" xfId="1" applyBorder="1" applyAlignment="1" applyProtection="1">
      <alignment horizontal="center" vertical="center" wrapText="1"/>
      <protection locked="0"/>
    </xf>
    <xf numFmtId="0" fontId="9" fillId="2" borderId="0" xfId="1" applyAlignment="1" applyProtection="1">
      <alignment horizontal="center"/>
      <protection locked="0"/>
    </xf>
  </cellXfs>
  <cellStyles count="2">
    <cellStyle name="Neutral" xfId="1" builtinId="28"/>
    <cellStyle name="Normal" xfId="0" builtinId="0"/>
  </cellStyles>
  <dxfs count="8">
    <dxf>
      <font>
        <color theme="0"/>
      </font>
    </dxf>
    <dxf>
      <font>
        <color theme="0"/>
      </font>
    </dxf>
    <dxf>
      <font>
        <color auto="1"/>
      </font>
    </dxf>
    <dxf>
      <font>
        <color auto="1"/>
      </font>
    </dxf>
    <dxf>
      <font>
        <color theme="0"/>
      </font>
    </dxf>
    <dxf>
      <font>
        <color auto="1"/>
      </font>
    </dxf>
    <dxf>
      <font>
        <strike/>
      </font>
    </dxf>
    <dxf>
      <font>
        <strike/>
      </font>
      <fill>
        <patternFill>
          <bgColor theme="0" tint="-0.1499679555650502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J24"/>
  <sheetViews>
    <sheetView showGridLines="0" workbookViewId="0">
      <selection activeCell="C22" sqref="C22"/>
    </sheetView>
  </sheetViews>
  <sheetFormatPr defaultRowHeight="12.75"/>
  <cols>
    <col min="1" max="1" width="5" customWidth="1"/>
    <col min="2" max="2" width="20.140625" style="1" customWidth="1"/>
    <col min="3" max="4" width="9.140625" style="1"/>
    <col min="5" max="5" width="16.42578125" style="1" customWidth="1"/>
    <col min="6" max="6" width="5.7109375" style="1" customWidth="1"/>
    <col min="7" max="7" width="8.28515625" style="1" customWidth="1"/>
    <col min="8" max="9" width="9.140625" hidden="1" customWidth="1"/>
    <col min="10" max="10" width="51.140625" customWidth="1"/>
  </cols>
  <sheetData>
    <row r="2" spans="2:10">
      <c r="B2" s="6" t="s">
        <v>44</v>
      </c>
      <c r="C2" s="6"/>
      <c r="D2" s="6"/>
      <c r="E2" s="4"/>
    </row>
    <row r="3" spans="2:10">
      <c r="B3" s="48" t="s">
        <v>45</v>
      </c>
      <c r="C3" s="48"/>
      <c r="D3" s="48"/>
      <c r="E3" s="48"/>
      <c r="F3" s="48"/>
      <c r="G3" s="48"/>
      <c r="H3" s="48"/>
      <c r="I3" s="48"/>
      <c r="J3" s="5"/>
    </row>
    <row r="4" spans="2:10">
      <c r="B4" s="48"/>
      <c r="C4" s="48"/>
      <c r="D4" s="48"/>
      <c r="E4" s="48"/>
      <c r="F4" s="48"/>
      <c r="G4" s="48"/>
      <c r="H4" s="48"/>
      <c r="I4" s="48"/>
    </row>
    <row r="5" spans="2:10">
      <c r="B5" s="48"/>
      <c r="C5" s="48"/>
      <c r="D5" s="48"/>
      <c r="E5" s="48"/>
      <c r="F5" s="48"/>
      <c r="G5" s="48"/>
      <c r="H5" s="48"/>
      <c r="I5" s="48"/>
    </row>
    <row r="6" spans="2:10">
      <c r="B6" s="48"/>
      <c r="C6" s="48"/>
      <c r="D6" s="48"/>
      <c r="E6" s="48"/>
      <c r="F6" s="48"/>
      <c r="G6" s="48"/>
      <c r="H6" s="48"/>
      <c r="I6" s="48"/>
    </row>
    <row r="7" spans="2:10">
      <c r="B7" s="48"/>
      <c r="C7" s="48"/>
      <c r="D7" s="48"/>
      <c r="E7" s="48"/>
      <c r="F7" s="48"/>
      <c r="G7" s="48"/>
      <c r="H7" s="48"/>
      <c r="I7" s="48"/>
    </row>
    <row r="8" spans="2:10">
      <c r="B8" s="48"/>
      <c r="C8" s="48"/>
      <c r="D8" s="48"/>
      <c r="E8" s="48"/>
      <c r="F8" s="48"/>
      <c r="G8" s="48"/>
      <c r="H8" s="48"/>
      <c r="I8" s="48"/>
    </row>
    <row r="9" spans="2:10">
      <c r="B9" s="48"/>
      <c r="C9" s="48"/>
      <c r="D9" s="48"/>
      <c r="E9" s="48"/>
      <c r="F9" s="48"/>
      <c r="G9" s="48"/>
      <c r="H9" s="48"/>
      <c r="I9" s="48"/>
    </row>
    <row r="10" spans="2:10">
      <c r="B10" s="48"/>
      <c r="C10" s="48"/>
      <c r="D10" s="48"/>
      <c r="E10" s="48"/>
      <c r="F10" s="48"/>
      <c r="G10" s="48"/>
      <c r="H10" s="48"/>
      <c r="I10" s="48"/>
    </row>
    <row r="11" spans="2:10">
      <c r="B11" s="10"/>
      <c r="C11" s="10"/>
      <c r="D11" s="10"/>
    </row>
    <row r="12" spans="2:10">
      <c r="B12" s="49" t="s">
        <v>46</v>
      </c>
      <c r="C12" s="50"/>
      <c r="D12" s="50"/>
      <c r="E12" s="50"/>
      <c r="F12" s="50"/>
      <c r="G12" s="50"/>
      <c r="H12" s="50"/>
      <c r="I12" s="50"/>
    </row>
    <row r="13" spans="2:10">
      <c r="B13" s="50"/>
      <c r="C13" s="50"/>
      <c r="D13" s="50"/>
      <c r="E13" s="50"/>
      <c r="F13" s="50"/>
      <c r="G13" s="50"/>
      <c r="H13" s="50"/>
      <c r="I13" s="50"/>
    </row>
    <row r="15" spans="2:10">
      <c r="B15" s="6"/>
      <c r="C15" s="6" t="s">
        <v>3</v>
      </c>
    </row>
    <row r="16" spans="2:10" ht="14.25">
      <c r="B16" s="6"/>
      <c r="C16" s="7" t="s">
        <v>7</v>
      </c>
    </row>
    <row r="17" spans="2:3" ht="15">
      <c r="B17" s="8" t="s">
        <v>9</v>
      </c>
      <c r="C17" s="51">
        <v>2712</v>
      </c>
    </row>
    <row r="18" spans="2:3" ht="15">
      <c r="B18" s="8" t="s">
        <v>8</v>
      </c>
      <c r="C18" s="52">
        <v>8730</v>
      </c>
    </row>
    <row r="19" spans="2:3" ht="15">
      <c r="B19" s="8" t="s">
        <v>4</v>
      </c>
      <c r="C19" s="52">
        <v>7800</v>
      </c>
    </row>
    <row r="20" spans="2:3" ht="15">
      <c r="B20" s="8" t="s">
        <v>5</v>
      </c>
      <c r="C20" s="52">
        <v>8930</v>
      </c>
    </row>
    <row r="21" spans="2:3" ht="15">
      <c r="B21" s="8" t="s">
        <v>24</v>
      </c>
      <c r="C21" s="52">
        <v>8000</v>
      </c>
    </row>
    <row r="22" spans="2:3" ht="15">
      <c r="B22" s="8" t="s">
        <v>0</v>
      </c>
      <c r="C22" s="52">
        <v>7850</v>
      </c>
    </row>
    <row r="23" spans="2:3" ht="15">
      <c r="B23" s="8" t="s">
        <v>6</v>
      </c>
      <c r="C23" s="52">
        <v>4500</v>
      </c>
    </row>
    <row r="24" spans="2:3" ht="15">
      <c r="B24" s="10" t="s">
        <v>1</v>
      </c>
      <c r="C24" s="53">
        <v>850</v>
      </c>
    </row>
  </sheetData>
  <sheetProtection password="CBAB" sheet="1" objects="1" scenarios="1" selectLockedCells="1"/>
  <mergeCells count="2">
    <mergeCell ref="B3:I10"/>
    <mergeCell ref="B12:I1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howOutlineSymbols="0"/>
  </sheetPr>
  <dimension ref="A1:U34"/>
  <sheetViews>
    <sheetView showGridLines="0" tabSelected="1" showOutlineSymbols="0" workbookViewId="0">
      <selection activeCell="H9" sqref="H9"/>
    </sheetView>
  </sheetViews>
  <sheetFormatPr defaultRowHeight="12.75" outlineLevelCol="1"/>
  <cols>
    <col min="1" max="1" width="31.85546875" customWidth="1"/>
    <col min="2" max="2" width="5.140625" style="12" customWidth="1"/>
    <col min="3" max="3" width="14.85546875" style="12" customWidth="1"/>
    <col min="4" max="4" width="13.7109375" style="11" customWidth="1"/>
    <col min="5" max="5" width="6.28515625" style="11" customWidth="1"/>
    <col min="6" max="6" width="9.42578125" style="11" customWidth="1"/>
    <col min="7" max="7" width="7.5703125" style="12" customWidth="1"/>
    <col min="8" max="8" width="9.7109375" style="12" customWidth="1"/>
    <col min="9" max="9" width="7.42578125" style="11" customWidth="1"/>
    <col min="10" max="10" width="10.140625" style="1" customWidth="1"/>
    <col min="11" max="11" width="8" style="13" customWidth="1"/>
    <col min="12" max="12" width="7" style="13" customWidth="1"/>
    <col min="13" max="14" width="9.140625" style="1" hidden="1" customWidth="1" outlineLevel="1"/>
    <col min="15" max="15" width="14.42578125" hidden="1" customWidth="1" outlineLevel="1" collapsed="1"/>
    <col min="16" max="16" width="4.28515625" hidden="1" customWidth="1" outlineLevel="1" collapsed="1"/>
    <col min="17" max="17" width="15.42578125" hidden="1" customWidth="1" outlineLevel="1" collapsed="1"/>
    <col min="18" max="18" width="9.140625" hidden="1" customWidth="1" outlineLevel="1"/>
    <col min="19" max="19" width="8.140625" customWidth="1" collapsed="1"/>
    <col min="20" max="20" width="9.140625" hidden="1" customWidth="1" outlineLevel="1"/>
    <col min="21" max="21" width="9.140625" collapsed="1"/>
  </cols>
  <sheetData>
    <row r="1" spans="1:20" ht="15.75">
      <c r="A1" s="19" t="s">
        <v>29</v>
      </c>
      <c r="B1" s="20"/>
      <c r="C1" s="20"/>
      <c r="D1" s="21"/>
      <c r="E1" s="21"/>
      <c r="F1" s="21"/>
      <c r="G1" s="20"/>
      <c r="H1" s="21"/>
      <c r="I1" s="21"/>
      <c r="J1" s="22"/>
      <c r="K1" s="23"/>
      <c r="L1" s="23"/>
    </row>
    <row r="2" spans="1:20" ht="45">
      <c r="A2" s="38" t="s">
        <v>10</v>
      </c>
      <c r="B2" s="39" t="s">
        <v>11</v>
      </c>
      <c r="C2" s="39" t="s">
        <v>25</v>
      </c>
      <c r="D2" s="39" t="s">
        <v>2</v>
      </c>
      <c r="E2" s="39" t="s">
        <v>14</v>
      </c>
      <c r="F2" s="39" t="s">
        <v>12</v>
      </c>
      <c r="G2" s="39" t="s">
        <v>39</v>
      </c>
      <c r="H2" s="39" t="s">
        <v>13</v>
      </c>
      <c r="I2" s="39" t="s">
        <v>18</v>
      </c>
      <c r="J2" s="39" t="s">
        <v>21</v>
      </c>
      <c r="K2" s="40" t="s">
        <v>20</v>
      </c>
      <c r="L2" s="40" t="s">
        <v>22</v>
      </c>
      <c r="M2" s="41" t="s">
        <v>43</v>
      </c>
      <c r="N2" s="4" t="s">
        <v>42</v>
      </c>
    </row>
    <row r="3" spans="1:20" ht="15">
      <c r="A3" s="25" t="s">
        <v>30</v>
      </c>
      <c r="B3" s="15">
        <v>0</v>
      </c>
      <c r="C3" s="15" t="s">
        <v>26</v>
      </c>
      <c r="D3" s="26"/>
      <c r="E3" s="27"/>
      <c r="F3" s="26"/>
      <c r="G3" s="36">
        <v>0</v>
      </c>
      <c r="H3" s="28"/>
      <c r="I3" s="28"/>
      <c r="J3" s="29"/>
      <c r="K3" s="23">
        <f>G3</f>
        <v>0</v>
      </c>
      <c r="L3" s="23">
        <f>K3*9.18</f>
        <v>0</v>
      </c>
      <c r="M3" s="14">
        <f>L3*(IF(C3="Z axis",1,0))</f>
        <v>0</v>
      </c>
      <c r="N3" s="14">
        <f>L3*(IF(C3="Y axis",1,0))</f>
        <v>0</v>
      </c>
    </row>
    <row r="4" spans="1:20" ht="15">
      <c r="A4" s="24" t="s">
        <v>31</v>
      </c>
      <c r="B4" s="15">
        <v>0</v>
      </c>
      <c r="C4" s="15" t="s">
        <v>26</v>
      </c>
      <c r="D4" s="26"/>
      <c r="E4" s="27"/>
      <c r="F4" s="28"/>
      <c r="G4" s="36">
        <v>0</v>
      </c>
      <c r="H4" s="28"/>
      <c r="I4" s="28"/>
      <c r="J4" s="29"/>
      <c r="K4" s="23">
        <f>G4</f>
        <v>0</v>
      </c>
      <c r="L4" s="23">
        <f t="shared" ref="L4:L5" si="0">K4*9.18</f>
        <v>0</v>
      </c>
      <c r="M4" s="14">
        <f>L4*(IF(C4="Z axis",1,0))</f>
        <v>0</v>
      </c>
      <c r="N4" s="14">
        <f>L4*(IF(C4="Y axis",1,0))</f>
        <v>0</v>
      </c>
      <c r="O4" s="3"/>
    </row>
    <row r="5" spans="1:20" ht="15">
      <c r="A5" s="24" t="s">
        <v>32</v>
      </c>
      <c r="B5" s="15">
        <v>1</v>
      </c>
      <c r="C5" s="15" t="s">
        <v>26</v>
      </c>
      <c r="D5" s="26"/>
      <c r="E5" s="27"/>
      <c r="F5" s="28"/>
      <c r="G5" s="36">
        <v>2</v>
      </c>
      <c r="H5" s="28"/>
      <c r="I5" s="28"/>
      <c r="J5" s="29"/>
      <c r="K5" s="23">
        <f>G5</f>
        <v>2</v>
      </c>
      <c r="L5" s="23">
        <f t="shared" si="0"/>
        <v>18.36</v>
      </c>
      <c r="M5" s="14">
        <f>L5*(IF(C5="Z axis",1,0))</f>
        <v>18.36</v>
      </c>
      <c r="N5" s="14">
        <f>L5*(IF(C5="Y axis",1,0))</f>
        <v>0</v>
      </c>
    </row>
    <row r="6" spans="1:20" ht="15">
      <c r="A6" s="24" t="s">
        <v>34</v>
      </c>
      <c r="B6" s="15">
        <v>0</v>
      </c>
      <c r="C6" s="15" t="s">
        <v>27</v>
      </c>
      <c r="D6" s="15" t="s">
        <v>0</v>
      </c>
      <c r="E6" s="15" t="s">
        <v>16</v>
      </c>
      <c r="F6" s="16">
        <v>0</v>
      </c>
      <c r="G6" s="17">
        <v>0</v>
      </c>
      <c r="H6" s="16">
        <v>0</v>
      </c>
      <c r="I6" s="16">
        <v>0</v>
      </c>
      <c r="J6" s="37">
        <f>IF(E6="Plate",(F6*I6*H6),IF(E6="Bar",((3.141592654*(F6/2)^2)*I6),IF(E6="Tube",(((3.141592654*(F6/2)^2)-(3.141592654*((F6/2)-H6)^2))*I6),IF(E6="RHS",(I6*((F6*G6)-((F6-(H6*2))*(G6-(H6*2)))))))))*B6</f>
        <v>0</v>
      </c>
      <c r="K6" s="23">
        <f>(J6/1000000000)*IF(D6="Aluminium",$R$16,IF(D6="Brass",$R$17,IF(D6="Cast iron",$R$18,IF(D6="Copper",$R$19,IF(D6="Stainless Steel",$R$20,IF(D6="Steel",$R$21,IF(D6="Titanium",$R$22,IF(D6="MDF",$R$23))))))))</f>
        <v>0</v>
      </c>
      <c r="L6" s="23">
        <f>K6*9.18</f>
        <v>0</v>
      </c>
      <c r="M6" s="14">
        <f>L6*(IF(C6="Z axis",1,0))</f>
        <v>0</v>
      </c>
      <c r="N6" s="14">
        <f>L6*(IF(C6="Y axis",1,0))</f>
        <v>0</v>
      </c>
    </row>
    <row r="7" spans="1:20" ht="15">
      <c r="A7" s="24" t="s">
        <v>35</v>
      </c>
      <c r="B7" s="15">
        <v>0</v>
      </c>
      <c r="C7" s="15" t="s">
        <v>27</v>
      </c>
      <c r="D7" s="15" t="s">
        <v>9</v>
      </c>
      <c r="E7" s="15" t="s">
        <v>15</v>
      </c>
      <c r="F7" s="16">
        <v>0</v>
      </c>
      <c r="G7" s="17">
        <v>0</v>
      </c>
      <c r="H7" s="16">
        <v>0</v>
      </c>
      <c r="I7" s="16">
        <v>0</v>
      </c>
      <c r="J7" s="37">
        <f>IF(E7="Plate",(F7*I7*H7),IF(E7="Bar",((3.141592654*(F7/2)^2)*I7),IF(E7="Tube",(((3.141592654*(F7/2)^2)-(3.141592654*((F7/2)-H7)^2))*I7),IF(E7="RHS",(I7*((F7*G7)-((F7-(H7*2))*(G7-(H7*2)))))))))*B7</f>
        <v>0</v>
      </c>
      <c r="K7" s="23">
        <f>(J7/1000000000)*IF(D7="Aluminium",$R$16,IF(D7="Brass",$R$17,IF(D7="Cast iron",$R$18,IF(D7="Copper",$R$19,IF(D7="Stainless Steel",$R$20,IF(D7="Steel",$R$21,IF(D7="Titanium",$R$22,IF(D7="MDF",$R$23))))))))</f>
        <v>0</v>
      </c>
      <c r="L7" s="23">
        <f t="shared" ref="L7:L11" si="1">K7*9.18</f>
        <v>0</v>
      </c>
      <c r="M7" s="14">
        <f>L7*(IF(C7="Z axis",1,0))</f>
        <v>0</v>
      </c>
      <c r="N7" s="14">
        <f>L7*(IF(C7="Y axis",1,0))</f>
        <v>0</v>
      </c>
    </row>
    <row r="8" spans="1:20" ht="15">
      <c r="A8" s="24" t="s">
        <v>36</v>
      </c>
      <c r="B8" s="15">
        <v>0</v>
      </c>
      <c r="C8" s="15" t="s">
        <v>27</v>
      </c>
      <c r="D8" s="26"/>
      <c r="E8" s="27"/>
      <c r="F8" s="28"/>
      <c r="G8" s="36">
        <v>0</v>
      </c>
      <c r="H8" s="28"/>
      <c r="I8" s="28"/>
      <c r="J8" s="29"/>
      <c r="K8" s="23">
        <f>G8</f>
        <v>0</v>
      </c>
      <c r="L8" s="23">
        <f t="shared" si="1"/>
        <v>0</v>
      </c>
      <c r="M8" s="14">
        <f>L8*(IF(C8="Z axis",1,0))</f>
        <v>0</v>
      </c>
      <c r="N8" s="14">
        <f>L8*(IF(C8="Y axis",1,0))</f>
        <v>0</v>
      </c>
    </row>
    <row r="9" spans="1:20" ht="15">
      <c r="A9" s="24" t="s">
        <v>33</v>
      </c>
      <c r="B9" s="15">
        <v>0</v>
      </c>
      <c r="C9" s="15" t="s">
        <v>27</v>
      </c>
      <c r="D9" s="15" t="s">
        <v>9</v>
      </c>
      <c r="E9" s="15" t="s">
        <v>15</v>
      </c>
      <c r="F9" s="16">
        <v>0</v>
      </c>
      <c r="G9" s="17">
        <v>0</v>
      </c>
      <c r="H9" s="16">
        <v>0</v>
      </c>
      <c r="I9" s="16">
        <v>0</v>
      </c>
      <c r="J9" s="30">
        <f>IF(E9="Plate",(F9*I9*H9),IF(E9="Bar",((3.141592654*(F9/2)^2)*I9),IF(E9="Tube",(((3.141592654*(F9/2)^2)-(3.141592654*((F9/2)-H9)^2))*I9),IF(E9="RHS",(I9*((F9*G9)-((F9-(H9*2))*(G9-(H9*2)))))))))*B9</f>
        <v>0</v>
      </c>
      <c r="K9" s="23">
        <f>(J9/1000000000)*IF(D9="Aluminium",$R$16,IF(D9="Brass",$R$17,IF(D9="Cast iron",$R$18,IF(D9="Copper",$R$19,IF(D9="Stainless Steel",$R$20,IF(D9="Steel",$R$21,IF(D9="Titanium",$R$22,IF(D9="MDF",$R$23))))))))</f>
        <v>0</v>
      </c>
      <c r="L9" s="23">
        <f t="shared" si="1"/>
        <v>0</v>
      </c>
      <c r="M9" s="14">
        <f>L9*(IF(C9="Z axis",1,0))</f>
        <v>0</v>
      </c>
      <c r="N9" s="14">
        <f>L9*(IF(C9="Y axis",1,0))</f>
        <v>0</v>
      </c>
    </row>
    <row r="10" spans="1:20" ht="15">
      <c r="A10" s="24" t="s">
        <v>37</v>
      </c>
      <c r="B10" s="15">
        <v>0</v>
      </c>
      <c r="C10" s="15" t="s">
        <v>27</v>
      </c>
      <c r="D10" s="15" t="s">
        <v>0</v>
      </c>
      <c r="E10" s="15" t="s">
        <v>15</v>
      </c>
      <c r="F10" s="16">
        <v>0</v>
      </c>
      <c r="G10" s="17">
        <v>0</v>
      </c>
      <c r="H10" s="16">
        <v>0</v>
      </c>
      <c r="I10" s="16">
        <v>0</v>
      </c>
      <c r="J10" s="30">
        <f>IF(E10="Plate",(F10*I10*H10),IF(E10="Bar",((3.141592654*(F10/2)^2)*I10),IF(E10="Tube",(((3.141592654*(F10/2)^2)-(3.141592654*((F10/2)-H10)^2))*I10),IF(E10="RHS",(I10*((F10*G10)-((F10-(H10*2))*(G10-(H10*2)))))))))*B10</f>
        <v>0</v>
      </c>
      <c r="K10" s="23">
        <f t="shared" ref="K10:K11" si="2">(J10/1000000000)*IF(D10="Aluminium",$R$16,IF(D10="Brass",$R$17,IF(D10="Cast iron",$R$18,IF(D10="Copper",$R$19,IF(D10="Stainless Steel",$R$20,IF(D10="Steel",$R$21,IF(D10="Titanium",$R$22,IF(D10="MDF",$R$23))))))))</f>
        <v>0</v>
      </c>
      <c r="L10" s="23">
        <f t="shared" si="1"/>
        <v>0</v>
      </c>
      <c r="M10" s="14">
        <f>L10*(IF(C10="Z axis",1,0))</f>
        <v>0</v>
      </c>
      <c r="N10" s="14">
        <f>L10*(IF(C10="Y axis",1,0))</f>
        <v>0</v>
      </c>
    </row>
    <row r="11" spans="1:20" ht="15">
      <c r="A11" s="24" t="s">
        <v>38</v>
      </c>
      <c r="B11" s="15">
        <v>0</v>
      </c>
      <c r="C11" s="15" t="s">
        <v>27</v>
      </c>
      <c r="D11" s="15" t="s">
        <v>9</v>
      </c>
      <c r="E11" s="15" t="s">
        <v>15</v>
      </c>
      <c r="F11" s="16">
        <v>0</v>
      </c>
      <c r="G11" s="17">
        <v>0</v>
      </c>
      <c r="H11" s="16">
        <v>0</v>
      </c>
      <c r="I11" s="16">
        <v>0</v>
      </c>
      <c r="J11" s="30">
        <f>IF(E11="Plate",(F11*I11*H11),IF(E11="Bar",((3.141592654*(F11/2)^2)*I11),IF(E11="Tube",(((3.141592654*(F11/2)^2)-(3.141592654*((F11/2)-H11)^2))*I11),IF(E11="RHS",(I11*((F11*G11)-((F11-(H11*2))*(G11-(H11*2)))))))))*B11</f>
        <v>0</v>
      </c>
      <c r="K11" s="23">
        <f t="shared" si="2"/>
        <v>0</v>
      </c>
      <c r="L11" s="23">
        <f t="shared" si="1"/>
        <v>0</v>
      </c>
      <c r="M11" s="14">
        <f>L11*(IF(C11="Z axis",1,0))</f>
        <v>0</v>
      </c>
      <c r="N11" s="14">
        <f>L11*(IF(C11="Y axis",1,0))</f>
        <v>0</v>
      </c>
    </row>
    <row r="12" spans="1:20">
      <c r="A12" s="31"/>
      <c r="B12" s="20"/>
      <c r="C12" s="20"/>
      <c r="D12" s="21"/>
      <c r="E12" s="21"/>
      <c r="F12" s="21"/>
      <c r="G12" s="20"/>
      <c r="H12" s="21"/>
      <c r="I12" s="21"/>
      <c r="J12" s="22"/>
      <c r="K12" s="23"/>
      <c r="L12" s="23"/>
    </row>
    <row r="13" spans="1:20" ht="15.75">
      <c r="A13" s="19" t="s">
        <v>28</v>
      </c>
      <c r="B13" s="20"/>
      <c r="C13" s="20"/>
      <c r="D13" s="21"/>
      <c r="E13" s="21"/>
      <c r="F13" s="21"/>
      <c r="G13" s="20"/>
      <c r="H13" s="21"/>
      <c r="I13" s="21"/>
      <c r="J13" s="22"/>
      <c r="K13" s="23"/>
      <c r="L13" s="23"/>
    </row>
    <row r="14" spans="1:20" ht="45">
      <c r="A14" s="38" t="s">
        <v>10</v>
      </c>
      <c r="B14" s="39" t="s">
        <v>11</v>
      </c>
      <c r="C14" s="39" t="s">
        <v>25</v>
      </c>
      <c r="D14" s="39" t="s">
        <v>2</v>
      </c>
      <c r="E14" s="39" t="s">
        <v>14</v>
      </c>
      <c r="F14" s="39" t="s">
        <v>12</v>
      </c>
      <c r="G14" s="39" t="s">
        <v>19</v>
      </c>
      <c r="H14" s="39" t="s">
        <v>13</v>
      </c>
      <c r="I14" s="39" t="s">
        <v>18</v>
      </c>
      <c r="J14" s="39" t="s">
        <v>21</v>
      </c>
      <c r="K14" s="40" t="s">
        <v>20</v>
      </c>
      <c r="L14" s="40" t="s">
        <v>22</v>
      </c>
      <c r="M14" s="14"/>
      <c r="N14" s="14"/>
      <c r="P14">
        <v>0</v>
      </c>
      <c r="Q14" s="6"/>
      <c r="R14" s="6" t="s">
        <v>3</v>
      </c>
    </row>
    <row r="15" spans="1:20" ht="15">
      <c r="A15" s="18" t="s">
        <v>47</v>
      </c>
      <c r="B15" s="15">
        <v>1</v>
      </c>
      <c r="C15" s="15" t="s">
        <v>27</v>
      </c>
      <c r="D15" s="15" t="s">
        <v>24</v>
      </c>
      <c r="E15" s="15" t="s">
        <v>15</v>
      </c>
      <c r="F15" s="16">
        <v>200</v>
      </c>
      <c r="G15" s="17">
        <v>0</v>
      </c>
      <c r="H15" s="16">
        <v>20</v>
      </c>
      <c r="I15" s="16">
        <v>250</v>
      </c>
      <c r="J15" s="30">
        <f>IF(E15="Plate",(F15*I15*H15),IF(E15="Bar",((3.141592654*(F15/2)^2)*I15),IF(E15="Tube",(((3.141592654*(F15/2)^2)-(3.141592654*((F15/2)-H15)^2))*I15),IF(E15="RHS",(I15*((F15*G15)-((F15-(H15*2))*(G15-(H15*2)))))))))*B15</f>
        <v>1000000</v>
      </c>
      <c r="K15" s="23">
        <f>(J15/1000000000)*IF(D15="Aluminium",$R$16,IF(D15="Brass",$R$17,IF(D15="Cast iron",$R$18,IF(D15="Copper",$R$19,IF(D15="Stainless Steel",$R$20,IF(D15="Steel",$R$21,IF(D15="Titanium",$R$22,IF(D15="MDF",$R$23))))))))</f>
        <v>8</v>
      </c>
      <c r="L15" s="23">
        <f>K15*9.18</f>
        <v>73.44</v>
      </c>
      <c r="M15" s="14">
        <f>L15*(IF(C15="Z axis",1,0))</f>
        <v>0</v>
      </c>
      <c r="N15" s="14">
        <f>L15*(IF(C15="Y axis",1,0))</f>
        <v>73.44</v>
      </c>
      <c r="O15" s="3" t="s">
        <v>26</v>
      </c>
      <c r="P15">
        <v>1</v>
      </c>
      <c r="Q15" s="6"/>
      <c r="R15" s="7" t="s">
        <v>7</v>
      </c>
    </row>
    <row r="16" spans="1:20" ht="15">
      <c r="A16" s="18"/>
      <c r="B16" s="15">
        <v>1</v>
      </c>
      <c r="C16" s="15" t="s">
        <v>26</v>
      </c>
      <c r="D16" s="15" t="s">
        <v>9</v>
      </c>
      <c r="E16" s="15" t="s">
        <v>15</v>
      </c>
      <c r="F16" s="16">
        <v>0</v>
      </c>
      <c r="G16" s="17">
        <v>0</v>
      </c>
      <c r="H16" s="16">
        <v>0</v>
      </c>
      <c r="I16" s="16">
        <v>0</v>
      </c>
      <c r="J16" s="30">
        <f t="shared" ref="J16:J28" si="3">IF(E16="Plate",(F16*I16*H16),IF(E16="Bar",((3.141592654*(F16/2)^2)*I16),IF(E16="Tube",(((3.141592654*(F16/2)^2)-(3.141592654*((F16/2)-H16)^2))*I16),IF(E16="RHS",(I16*((F16*G16)-((F16-(H16*2))*(G16-(H16*2)))))))))*B16</f>
        <v>0</v>
      </c>
      <c r="K16" s="23">
        <f t="shared" ref="K16:K28" si="4">(J16/1000000000)*IF(D16="Aluminium",$R$16,IF(D16="Brass",$R$17,IF(D16="Cast iron",$R$18,IF(D16="Copper",$R$19,IF(D16="Stainless Steel",$R$20,IF(D16="Steel",$R$21,IF(D16="Titanium",$R$22,IF(D16="MDF",$R$23))))))))</f>
        <v>0</v>
      </c>
      <c r="L16" s="23">
        <f t="shared" ref="L16:L28" si="5">K16*9.18</f>
        <v>0</v>
      </c>
      <c r="M16" s="14">
        <f t="shared" ref="M16:M28" si="6">L16*(IF(C16="Z axis",1,0))</f>
        <v>0</v>
      </c>
      <c r="N16" s="14">
        <f t="shared" ref="N16:N28" si="7">L16*(IF(C16="Y axis",1,0))</f>
        <v>0</v>
      </c>
      <c r="O16" s="3" t="s">
        <v>27</v>
      </c>
      <c r="P16">
        <v>2</v>
      </c>
      <c r="Q16" s="8" t="s">
        <v>9</v>
      </c>
      <c r="R16" s="9">
        <f>'Design Data'!$C$17</f>
        <v>2712</v>
      </c>
      <c r="T16" t="s">
        <v>15</v>
      </c>
    </row>
    <row r="17" spans="1:20" ht="15">
      <c r="A17" s="18"/>
      <c r="B17" s="15">
        <v>1</v>
      </c>
      <c r="C17" s="15" t="s">
        <v>26</v>
      </c>
      <c r="D17" s="15" t="s">
        <v>9</v>
      </c>
      <c r="E17" s="15" t="s">
        <v>15</v>
      </c>
      <c r="F17" s="16">
        <v>0</v>
      </c>
      <c r="G17" s="17">
        <v>0</v>
      </c>
      <c r="H17" s="16">
        <v>0</v>
      </c>
      <c r="I17" s="16">
        <v>0</v>
      </c>
      <c r="J17" s="30">
        <f t="shared" si="3"/>
        <v>0</v>
      </c>
      <c r="K17" s="23">
        <f t="shared" si="4"/>
        <v>0</v>
      </c>
      <c r="L17" s="23">
        <f t="shared" si="5"/>
        <v>0</v>
      </c>
      <c r="M17" s="14">
        <f t="shared" si="6"/>
        <v>0</v>
      </c>
      <c r="N17" s="14">
        <f t="shared" si="7"/>
        <v>0</v>
      </c>
      <c r="P17">
        <v>3</v>
      </c>
      <c r="Q17" s="8" t="s">
        <v>8</v>
      </c>
      <c r="R17" s="9">
        <f>'Design Data'!$C18</f>
        <v>8730</v>
      </c>
      <c r="T17" t="s">
        <v>16</v>
      </c>
    </row>
    <row r="18" spans="1:20" ht="15">
      <c r="A18" s="18"/>
      <c r="B18" s="15">
        <v>1</v>
      </c>
      <c r="C18" s="15" t="s">
        <v>26</v>
      </c>
      <c r="D18" s="15" t="s">
        <v>9</v>
      </c>
      <c r="E18" s="15" t="s">
        <v>15</v>
      </c>
      <c r="F18" s="16">
        <v>0</v>
      </c>
      <c r="G18" s="17">
        <v>0</v>
      </c>
      <c r="H18" s="16">
        <v>0</v>
      </c>
      <c r="I18" s="16">
        <v>0</v>
      </c>
      <c r="J18" s="30">
        <f t="shared" si="3"/>
        <v>0</v>
      </c>
      <c r="K18" s="23">
        <f t="shared" si="4"/>
        <v>0</v>
      </c>
      <c r="L18" s="23">
        <f t="shared" si="5"/>
        <v>0</v>
      </c>
      <c r="M18" s="14">
        <f t="shared" si="6"/>
        <v>0</v>
      </c>
      <c r="N18" s="14">
        <f t="shared" si="7"/>
        <v>0</v>
      </c>
      <c r="P18">
        <v>4</v>
      </c>
      <c r="Q18" s="8" t="s">
        <v>4</v>
      </c>
      <c r="R18" s="9">
        <f>'Design Data'!$C19</f>
        <v>7800</v>
      </c>
      <c r="T18" t="s">
        <v>17</v>
      </c>
    </row>
    <row r="19" spans="1:20" ht="15">
      <c r="A19" s="18"/>
      <c r="B19" s="15">
        <v>1</v>
      </c>
      <c r="C19" s="15" t="s">
        <v>26</v>
      </c>
      <c r="D19" s="15" t="s">
        <v>9</v>
      </c>
      <c r="E19" s="15" t="s">
        <v>15</v>
      </c>
      <c r="F19" s="16">
        <v>0</v>
      </c>
      <c r="G19" s="17">
        <v>0</v>
      </c>
      <c r="H19" s="16">
        <v>0</v>
      </c>
      <c r="I19" s="16">
        <v>0</v>
      </c>
      <c r="J19" s="30">
        <f t="shared" si="3"/>
        <v>0</v>
      </c>
      <c r="K19" s="23">
        <f t="shared" si="4"/>
        <v>0</v>
      </c>
      <c r="L19" s="23">
        <f t="shared" si="5"/>
        <v>0</v>
      </c>
      <c r="M19" s="14">
        <f t="shared" si="6"/>
        <v>0</v>
      </c>
      <c r="N19" s="14">
        <f t="shared" si="7"/>
        <v>0</v>
      </c>
      <c r="P19">
        <v>5</v>
      </c>
      <c r="Q19" s="8" t="s">
        <v>5</v>
      </c>
      <c r="R19" s="9">
        <f>'Design Data'!$C20</f>
        <v>8930</v>
      </c>
      <c r="T19" t="s">
        <v>23</v>
      </c>
    </row>
    <row r="20" spans="1:20" ht="15">
      <c r="A20" s="18"/>
      <c r="B20" s="15">
        <v>1</v>
      </c>
      <c r="C20" s="15" t="s">
        <v>26</v>
      </c>
      <c r="D20" s="15" t="s">
        <v>9</v>
      </c>
      <c r="E20" s="15" t="s">
        <v>15</v>
      </c>
      <c r="F20" s="16">
        <v>0</v>
      </c>
      <c r="G20" s="17">
        <v>0</v>
      </c>
      <c r="H20" s="16">
        <v>0</v>
      </c>
      <c r="I20" s="16">
        <v>0</v>
      </c>
      <c r="J20" s="30">
        <f t="shared" si="3"/>
        <v>0</v>
      </c>
      <c r="K20" s="23">
        <f t="shared" si="4"/>
        <v>0</v>
      </c>
      <c r="L20" s="23">
        <f t="shared" si="5"/>
        <v>0</v>
      </c>
      <c r="M20" s="14">
        <f t="shared" si="6"/>
        <v>0</v>
      </c>
      <c r="N20" s="14">
        <f t="shared" si="7"/>
        <v>0</v>
      </c>
      <c r="P20">
        <v>6</v>
      </c>
      <c r="Q20" s="8" t="s">
        <v>24</v>
      </c>
      <c r="R20" s="9">
        <f>'Design Data'!$C21</f>
        <v>8000</v>
      </c>
    </row>
    <row r="21" spans="1:20" ht="15">
      <c r="A21" s="18"/>
      <c r="B21" s="15">
        <v>1</v>
      </c>
      <c r="C21" s="15" t="s">
        <v>26</v>
      </c>
      <c r="D21" s="15" t="s">
        <v>9</v>
      </c>
      <c r="E21" s="15" t="s">
        <v>15</v>
      </c>
      <c r="F21" s="16">
        <v>0</v>
      </c>
      <c r="G21" s="17">
        <v>0</v>
      </c>
      <c r="H21" s="16">
        <v>0</v>
      </c>
      <c r="I21" s="16">
        <v>0</v>
      </c>
      <c r="J21" s="30">
        <f t="shared" si="3"/>
        <v>0</v>
      </c>
      <c r="K21" s="23">
        <f t="shared" si="4"/>
        <v>0</v>
      </c>
      <c r="L21" s="23">
        <f t="shared" si="5"/>
        <v>0</v>
      </c>
      <c r="M21" s="14">
        <f t="shared" si="6"/>
        <v>0</v>
      </c>
      <c r="N21" s="14">
        <f t="shared" si="7"/>
        <v>0</v>
      </c>
      <c r="P21">
        <v>7</v>
      </c>
      <c r="Q21" s="8" t="s">
        <v>0</v>
      </c>
      <c r="R21" s="9">
        <f>'Design Data'!$C22</f>
        <v>7850</v>
      </c>
    </row>
    <row r="22" spans="1:20" ht="15">
      <c r="A22" s="18"/>
      <c r="B22" s="15">
        <v>1</v>
      </c>
      <c r="C22" s="15" t="s">
        <v>26</v>
      </c>
      <c r="D22" s="15" t="s">
        <v>9</v>
      </c>
      <c r="E22" s="15" t="s">
        <v>15</v>
      </c>
      <c r="F22" s="16">
        <v>0</v>
      </c>
      <c r="G22" s="17">
        <v>0</v>
      </c>
      <c r="H22" s="16">
        <v>0</v>
      </c>
      <c r="I22" s="16">
        <v>0</v>
      </c>
      <c r="J22" s="30">
        <f t="shared" si="3"/>
        <v>0</v>
      </c>
      <c r="K22" s="23">
        <f t="shared" si="4"/>
        <v>0</v>
      </c>
      <c r="L22" s="23">
        <f t="shared" si="5"/>
        <v>0</v>
      </c>
      <c r="M22" s="14">
        <f t="shared" si="6"/>
        <v>0</v>
      </c>
      <c r="N22" s="14">
        <f t="shared" si="7"/>
        <v>0</v>
      </c>
      <c r="P22">
        <v>8</v>
      </c>
      <c r="Q22" s="8" t="s">
        <v>6</v>
      </c>
      <c r="R22" s="9">
        <f>'Design Data'!$C23</f>
        <v>4500</v>
      </c>
    </row>
    <row r="23" spans="1:20" ht="15">
      <c r="A23" s="18"/>
      <c r="B23" s="15">
        <v>1</v>
      </c>
      <c r="C23" s="15" t="s">
        <v>26</v>
      </c>
      <c r="D23" s="15" t="s">
        <v>9</v>
      </c>
      <c r="E23" s="15" t="s">
        <v>15</v>
      </c>
      <c r="F23" s="16">
        <v>0</v>
      </c>
      <c r="G23" s="17">
        <v>0</v>
      </c>
      <c r="H23" s="16">
        <v>0</v>
      </c>
      <c r="I23" s="16">
        <v>0</v>
      </c>
      <c r="J23" s="30">
        <f t="shared" si="3"/>
        <v>0</v>
      </c>
      <c r="K23" s="23">
        <f t="shared" si="4"/>
        <v>0</v>
      </c>
      <c r="L23" s="23">
        <f t="shared" si="5"/>
        <v>0</v>
      </c>
      <c r="M23" s="14">
        <f t="shared" si="6"/>
        <v>0</v>
      </c>
      <c r="N23" s="14">
        <f t="shared" si="7"/>
        <v>0</v>
      </c>
      <c r="P23">
        <v>9</v>
      </c>
      <c r="Q23" s="10" t="s">
        <v>1</v>
      </c>
      <c r="R23" s="9">
        <f>'Design Data'!$C24</f>
        <v>850</v>
      </c>
    </row>
    <row r="24" spans="1:20" ht="15">
      <c r="A24" s="18"/>
      <c r="B24" s="15">
        <v>1</v>
      </c>
      <c r="C24" s="15" t="s">
        <v>26</v>
      </c>
      <c r="D24" s="15" t="s">
        <v>9</v>
      </c>
      <c r="E24" s="15" t="s">
        <v>15</v>
      </c>
      <c r="F24" s="16">
        <v>0</v>
      </c>
      <c r="G24" s="17">
        <v>0</v>
      </c>
      <c r="H24" s="16">
        <v>0</v>
      </c>
      <c r="I24" s="16">
        <v>0</v>
      </c>
      <c r="J24" s="30">
        <f t="shared" si="3"/>
        <v>0</v>
      </c>
      <c r="K24" s="23">
        <f t="shared" si="4"/>
        <v>0</v>
      </c>
      <c r="L24" s="23">
        <f t="shared" si="5"/>
        <v>0</v>
      </c>
      <c r="M24" s="14">
        <f t="shared" si="6"/>
        <v>0</v>
      </c>
      <c r="N24" s="14">
        <f t="shared" si="7"/>
        <v>0</v>
      </c>
      <c r="P24">
        <v>10</v>
      </c>
    </row>
    <row r="25" spans="1:20" ht="15">
      <c r="A25" s="18"/>
      <c r="B25" s="15">
        <v>1</v>
      </c>
      <c r="C25" s="15" t="s">
        <v>27</v>
      </c>
      <c r="D25" s="15" t="s">
        <v>9</v>
      </c>
      <c r="E25" s="15" t="s">
        <v>15</v>
      </c>
      <c r="F25" s="16">
        <v>0</v>
      </c>
      <c r="G25" s="17">
        <v>0</v>
      </c>
      <c r="H25" s="16">
        <v>0</v>
      </c>
      <c r="I25" s="16">
        <v>0</v>
      </c>
      <c r="J25" s="30">
        <v>0</v>
      </c>
      <c r="K25" s="23">
        <f t="shared" si="4"/>
        <v>0</v>
      </c>
      <c r="L25" s="23">
        <f t="shared" si="5"/>
        <v>0</v>
      </c>
      <c r="M25" s="14">
        <f t="shared" si="6"/>
        <v>0</v>
      </c>
      <c r="N25" s="14">
        <f t="shared" si="7"/>
        <v>0</v>
      </c>
      <c r="P25">
        <v>11</v>
      </c>
    </row>
    <row r="26" spans="1:20" ht="15">
      <c r="A26" s="18"/>
      <c r="B26" s="15">
        <v>1</v>
      </c>
      <c r="C26" s="15" t="s">
        <v>26</v>
      </c>
      <c r="D26" s="15" t="s">
        <v>9</v>
      </c>
      <c r="E26" s="15" t="s">
        <v>15</v>
      </c>
      <c r="F26" s="16">
        <v>0</v>
      </c>
      <c r="G26" s="17">
        <v>0</v>
      </c>
      <c r="H26" s="16">
        <v>0</v>
      </c>
      <c r="I26" s="16">
        <v>0</v>
      </c>
      <c r="J26" s="30">
        <f t="shared" si="3"/>
        <v>0</v>
      </c>
      <c r="K26" s="23">
        <f t="shared" si="4"/>
        <v>0</v>
      </c>
      <c r="L26" s="23">
        <f t="shared" si="5"/>
        <v>0</v>
      </c>
      <c r="M26" s="14">
        <f t="shared" si="6"/>
        <v>0</v>
      </c>
      <c r="N26" s="14">
        <f t="shared" si="7"/>
        <v>0</v>
      </c>
      <c r="P26">
        <v>12</v>
      </c>
    </row>
    <row r="27" spans="1:20" ht="15">
      <c r="A27" s="18"/>
      <c r="B27" s="15">
        <v>1</v>
      </c>
      <c r="C27" s="15" t="s">
        <v>26</v>
      </c>
      <c r="D27" s="15" t="s">
        <v>9</v>
      </c>
      <c r="E27" s="15" t="s">
        <v>15</v>
      </c>
      <c r="F27" s="16">
        <v>0</v>
      </c>
      <c r="G27" s="17">
        <v>0</v>
      </c>
      <c r="H27" s="16">
        <v>0</v>
      </c>
      <c r="I27" s="16">
        <v>0</v>
      </c>
      <c r="J27" s="30">
        <f t="shared" si="3"/>
        <v>0</v>
      </c>
      <c r="K27" s="23">
        <f t="shared" si="4"/>
        <v>0</v>
      </c>
      <c r="L27" s="23">
        <f t="shared" si="5"/>
        <v>0</v>
      </c>
      <c r="M27" s="14">
        <f t="shared" si="6"/>
        <v>0</v>
      </c>
      <c r="N27" s="14">
        <f t="shared" si="7"/>
        <v>0</v>
      </c>
      <c r="P27">
        <v>13</v>
      </c>
    </row>
    <row r="28" spans="1:20" ht="15">
      <c r="A28" s="18"/>
      <c r="B28" s="15">
        <v>1</v>
      </c>
      <c r="C28" s="15" t="s">
        <v>26</v>
      </c>
      <c r="D28" s="15" t="s">
        <v>9</v>
      </c>
      <c r="E28" s="15" t="s">
        <v>15</v>
      </c>
      <c r="F28" s="16">
        <v>0</v>
      </c>
      <c r="G28" s="17">
        <v>0</v>
      </c>
      <c r="H28" s="16">
        <v>0</v>
      </c>
      <c r="I28" s="16">
        <v>0</v>
      </c>
      <c r="J28" s="30">
        <f t="shared" si="3"/>
        <v>0</v>
      </c>
      <c r="K28" s="23">
        <f t="shared" si="4"/>
        <v>0</v>
      </c>
      <c r="L28" s="23">
        <f t="shared" si="5"/>
        <v>0</v>
      </c>
      <c r="M28" s="14">
        <f t="shared" si="6"/>
        <v>0</v>
      </c>
      <c r="N28" s="14">
        <f t="shared" si="7"/>
        <v>0</v>
      </c>
      <c r="P28">
        <v>14</v>
      </c>
    </row>
    <row r="29" spans="1:20" ht="13.5" thickBot="1">
      <c r="A29" s="32"/>
      <c r="B29" s="33"/>
      <c r="C29" s="33"/>
      <c r="D29" s="34"/>
      <c r="E29" s="20"/>
      <c r="F29" s="34"/>
      <c r="G29" s="33"/>
      <c r="H29" s="33"/>
      <c r="I29" s="34"/>
      <c r="J29" s="2"/>
      <c r="K29" s="35"/>
      <c r="L29" s="35"/>
      <c r="M29" s="14">
        <f>SUM(M3:M28)</f>
        <v>18.36</v>
      </c>
      <c r="N29" s="14">
        <f>SUM(N3:N28)</f>
        <v>73.44</v>
      </c>
      <c r="P29">
        <v>15</v>
      </c>
    </row>
    <row r="30" spans="1:20" ht="15">
      <c r="A30" s="42" t="s">
        <v>40</v>
      </c>
      <c r="B30" s="43">
        <f>M29+N29</f>
        <v>91.8</v>
      </c>
      <c r="C30" s="44"/>
      <c r="D30" s="34"/>
      <c r="E30" s="34"/>
      <c r="F30" s="34"/>
      <c r="G30" s="33"/>
      <c r="H30" s="33"/>
      <c r="I30" s="34"/>
      <c r="J30" s="2"/>
      <c r="K30" s="35"/>
      <c r="L30" s="35"/>
      <c r="P30">
        <v>16</v>
      </c>
    </row>
    <row r="31" spans="1:20" ht="15.75" thickBot="1">
      <c r="A31" s="45" t="s">
        <v>41</v>
      </c>
      <c r="B31" s="46">
        <f>M29</f>
        <v>18.36</v>
      </c>
      <c r="C31" s="47"/>
      <c r="D31" s="34"/>
      <c r="E31" s="34"/>
      <c r="F31" s="34"/>
      <c r="G31" s="33"/>
      <c r="H31" s="33"/>
      <c r="I31" s="34"/>
      <c r="J31" s="2"/>
      <c r="K31" s="35"/>
      <c r="L31" s="35"/>
      <c r="P31">
        <v>17</v>
      </c>
    </row>
    <row r="32" spans="1:20">
      <c r="P32">
        <v>18</v>
      </c>
    </row>
    <row r="33" spans="16:16">
      <c r="P33">
        <v>19</v>
      </c>
    </row>
    <row r="34" spans="16:16">
      <c r="P34">
        <v>20</v>
      </c>
    </row>
  </sheetData>
  <sheetProtection password="CBAB" sheet="1" objects="1" scenarios="1" selectLockedCells="1"/>
  <mergeCells count="2">
    <mergeCell ref="B30:C30"/>
    <mergeCell ref="B31:C31"/>
  </mergeCells>
  <phoneticPr fontId="2" type="noConversion"/>
  <conditionalFormatting sqref="A3:N5">
    <cfRule type="expression" dxfId="7" priority="46" stopIfTrue="1">
      <formula>INDIRECT("B"&amp;ROW())=0</formula>
    </cfRule>
  </conditionalFormatting>
  <conditionalFormatting sqref="A3:XFD3">
    <cfRule type="expression" dxfId="6" priority="9" stopIfTrue="1">
      <formula>INDIRECT("B"&amp;ROW())=0+$A$4:$N$4</formula>
    </cfRule>
  </conditionalFormatting>
  <conditionalFormatting sqref="G15:G28">
    <cfRule type="expression" dxfId="5" priority="6" stopIfTrue="1">
      <formula>INDIRECT("E"&amp;ROW())="RHS"</formula>
    </cfRule>
  </conditionalFormatting>
  <conditionalFormatting sqref="H15:H28">
    <cfRule type="expression" dxfId="4" priority="5" stopIfTrue="1">
      <formula>INDIRECT("E"&amp;ROW())="Bar"</formula>
    </cfRule>
  </conditionalFormatting>
  <conditionalFormatting sqref="G6:G7">
    <cfRule type="expression" dxfId="3" priority="4" stopIfTrue="1">
      <formula>INDIRECT("E"&amp;ROW())="RHS"</formula>
    </cfRule>
  </conditionalFormatting>
  <conditionalFormatting sqref="G9:G11">
    <cfRule type="expression" dxfId="2" priority="3" stopIfTrue="1">
      <formula>INDIRECT("E"&amp;ROW())="RHS"</formula>
    </cfRule>
  </conditionalFormatting>
  <conditionalFormatting sqref="H6:H7">
    <cfRule type="expression" dxfId="1" priority="2" stopIfTrue="1">
      <formula>INDIRECT("E"&amp;ROW())="Bar"</formula>
    </cfRule>
  </conditionalFormatting>
  <conditionalFormatting sqref="H9:H11">
    <cfRule type="expression" dxfId="0" priority="1" stopIfTrue="1">
      <formula>INDIRECT("E"&amp;ROW())="Bar"</formula>
    </cfRule>
  </conditionalFormatting>
  <dataValidations count="9">
    <dataValidation type="list" allowBlank="1" showInputMessage="1" showErrorMessage="1" sqref="D15:D28 D9:D11 D7">
      <formula1>$Q$16:$Q$23</formula1>
    </dataValidation>
    <dataValidation type="list" allowBlank="1" showInputMessage="1" showErrorMessage="1" sqref="B15:B28">
      <formula1>$P$14:$P$34</formula1>
    </dataValidation>
    <dataValidation type="list" allowBlank="1" showInputMessage="1" showErrorMessage="1" sqref="E15:E29">
      <formula1>$T$16:$T$19</formula1>
    </dataValidation>
    <dataValidation type="list" allowBlank="1" showInputMessage="1" showErrorMessage="1" sqref="C15:C28 C3:C11">
      <formula1>$O$15:$O$16</formula1>
    </dataValidation>
    <dataValidation type="list" allowBlank="1" showInputMessage="1" showErrorMessage="1" sqref="B3:B9">
      <formula1>$P$14:$P$16</formula1>
    </dataValidation>
    <dataValidation type="list" allowBlank="1" showInputMessage="1" showErrorMessage="1" sqref="D6">
      <formula1>$Q$20:$Q$21</formula1>
    </dataValidation>
    <dataValidation type="list" allowBlank="1" showInputMessage="1" showErrorMessage="1" sqref="B10">
      <formula1>$P$14:$P$20</formula1>
    </dataValidation>
    <dataValidation type="list" allowBlank="1" showInputMessage="1" showErrorMessage="1" sqref="B11">
      <formula1>$P$14:$P$24</formula1>
    </dataValidation>
    <dataValidation type="list" allowBlank="1" showInputMessage="1" showErrorMessage="1" sqref="E6:E7 E9:E11">
      <formula1>$T$16:$T$18</formula1>
    </dataValidation>
  </dataValidations>
  <pageMargins left="0.74803149606299213" right="0.74803149606299213" top="0.39370078740157483" bottom="0.39370078740157483" header="0.51181102362204722" footer="0.51181102362204722"/>
  <pageSetup paperSize="9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Design Data</vt:lpstr>
      <vt:lpstr>Z axis</vt:lpstr>
    </vt:vector>
  </TitlesOfParts>
  <Company>South Hams District Council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 Johnson</dc:creator>
  <cp:lastModifiedBy>Ross</cp:lastModifiedBy>
  <cp:lastPrinted>2010-07-27T23:16:46Z</cp:lastPrinted>
  <dcterms:created xsi:type="dcterms:W3CDTF">2010-07-21T13:59:03Z</dcterms:created>
  <dcterms:modified xsi:type="dcterms:W3CDTF">2010-07-27T23:26:42Z</dcterms:modified>
</cp:coreProperties>
</file>